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بطين\"/>
    </mc:Choice>
  </mc:AlternateContent>
  <xr:revisionPtr revIDLastSave="0" documentId="13_ncr:1_{A84BA4FA-97F3-4352-B54A-0F63E1671B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64" i="1" s="1"/>
  <c r="D264" i="1" s="1"/>
  <c r="H272" i="1"/>
  <c r="H266" i="1"/>
  <c r="H260" i="1"/>
  <c r="H258" i="1"/>
  <c r="F254" i="1"/>
  <c r="D254" i="1" s="1"/>
  <c r="F252" i="1"/>
  <c r="F250" i="1"/>
  <c r="F238" i="1"/>
  <c r="D32" i="12" s="1"/>
  <c r="F232" i="1"/>
  <c r="D26" i="12" s="1"/>
  <c r="F223" i="1"/>
  <c r="D17" i="12" s="1"/>
  <c r="F214" i="1"/>
  <c r="D8" i="12" s="1"/>
  <c r="F212" i="1"/>
  <c r="E207" i="1"/>
  <c r="D207" i="1" s="1"/>
  <c r="E203" i="1"/>
  <c r="E201" i="1"/>
  <c r="E193" i="1"/>
  <c r="D193" i="1" s="1"/>
  <c r="E191" i="1"/>
  <c r="E183" i="1"/>
  <c r="E171" i="1"/>
  <c r="E169" i="1"/>
  <c r="E167" i="1"/>
  <c r="D167" i="1" s="1"/>
  <c r="E165" i="1"/>
  <c r="E163" i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E72" i="1"/>
  <c r="D72" i="1" s="1"/>
  <c r="E66" i="1"/>
  <c r="D66" i="1" s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7" i="1"/>
  <c r="D68" i="1"/>
  <c r="D69" i="1"/>
  <c r="D70" i="1"/>
  <c r="D71" i="1"/>
  <c r="D73" i="1"/>
  <c r="D74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3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0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F210" i="1" s="1"/>
  <c r="E88" i="1"/>
  <c r="D88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<sst xmlns="http://schemas.openxmlformats.org/spreadsheetml/2006/main" count="554" uniqueCount="447">
  <si>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</si>
  <si>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</si>
  <si>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</si>
  <si>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</si>
  <si>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</si>
  <si>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</si>
  <si>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</si>
  <si>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</si>
  <si>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</si>
  <si>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</si>
  <si>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</si>
  <si>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</si>
  <si>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</si>
  <si>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</si>
  <si>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</si>
  <si>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</si>
  <si>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</si>
  <si>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</si>
  <si>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</si>
  <si>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</si>
  <si>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</si>
  <si>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</si>
  <si>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</si>
  <si>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</si>
  <si>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</si>
  <si>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</si>
  <si>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</si>
  <si>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</si>
  <si>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</si>
  <si>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</si>
  <si>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</si>
  <si>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</si>
  <si>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</si>
  <si>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</si>
  <si>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</si>
  <si>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</si>
  <si>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</si>
  <si>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</si>
  <si>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</si>
  <si>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</si>
  <si>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</si>
  <si>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</si>
  <si>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</si>
  <si>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</si>
  <si>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</si>
  <si>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</si>
  <si>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</si>
  <si>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</si>
  <si>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</si>
  <si>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</si>
  <si>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</si>
  <si>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</si>
  <si>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</si>
  <si>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</si>
  <si>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</si>
  <si>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</si>
  <si>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</si>
  <si>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</si>
  <si>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</si>
  <si>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</si>
  <si>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</si>
  <si>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</si>
  <si>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</si>
  <si>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</si>
  <si>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</si>
  <si>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</si>
  <si>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</si>
  <si>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</si>
  <si>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</si>
  <si>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</si>
  <si>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</si>
  <si>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</si>
  <si>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</si>
  <si>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</si>
  <si>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</si>
  <si>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</si>
  <si>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</si>
  <si>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</si>
  <si>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</si>
  <si>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</si>
  <si>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</si>
  <si>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</si>
  <si>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</si>
  <si>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</si>
  <si>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</si>
  <si>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</si>
  <si>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</si>
  <si>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</si>
  <si>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</si>
  <si>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</si>
  <si>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</si>
  <si>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</si>
  <si>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</si>
  <si>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</si>
  <si>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</si>
  <si>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</si>
  <si>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</si>
  <si>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</si>
  <si>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</si>
  <si>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</si>
  <si>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</si>
  <si>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</si>
  <si>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</si>
  <si>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</si>
  <si>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</si>
  <si>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</si>
  <si>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</si>
  <si>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</si>
  <si>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</si>
  <si>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</si>
  <si>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</si>
  <si>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</si>
  <si>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</si>
  <si>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</si>
  <si>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</si>
  <si>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</si>
  <si>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</si>
  <si>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</si>
  <si>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</si>
  <si>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</si>
  <si>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</si>
  <si>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</si>
  <si>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</si>
  <si>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</si>
  <si>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</si>
  <si>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</si>
  <si>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</si>
  <si>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</si>
  <si>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</si>
  <si>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</si>
  <si>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</si>
  <si>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</si>
  <si>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</si>
  <si>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</si>
  <si>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</si>
  <si>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</si>
  <si>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</si>
  <si>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</si>
  <si>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</si>
  <si>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</si>
  <si>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</si>
  <si>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</si>
  <si>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</si>
  <si>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</si>
  <si>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</si>
  <si>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</si>
  <si>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</si>
  <si>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</si>
  <si>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</si>
  <si>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</si>
  <si>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</si>
  <si>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</si>
  <si>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</si>
  <si>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</si>
  <si>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</si>
  <si>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</si>
  <si>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</si>
  <si>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</si>
  <si>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</si>
  <si>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</si>
  <si>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</si>
  <si>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</si>
  <si>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</si>
  <si>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</si>
  <si>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</si>
  <si>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</si>
  <si>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</si>
  <si>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</si>
  <si>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</si>
  <si>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</si>
  <si>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</si>
  <si>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</si>
  <si>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</si>
  <si>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</si>
  <si>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</si>
  <si>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</si>
  <si>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</si>
  <si>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</si>
  <si>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</si>
  <si>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</si>
  <si>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</si>
  <si>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</si>
  <si>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</si>
  <si>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</si>
  <si>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</si>
  <si>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</si>
  <si>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</si>
  <si>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</si>
  <si>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</si>
  <si>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</si>
  <si>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</si>
  <si>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</si>
  <si>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</si>
  <si>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</si>
  <si>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</si>
  <si>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</si>
  <si>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</si>
  <si>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</si>
  <si>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</si>
  <si>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</si>
  <si>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</si>
  <si>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</si>
  <si>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</si>
  <si>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</si>
  <si>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</si>
  <si>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</si>
  <si>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</si>
  <si>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</si>
  <si>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</si>
  <si>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</si>
  <si>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</si>
  <si>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</si>
  <si>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</si>
  <si>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</si>
  <si>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</si>
  <si>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</si>
  <si>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</si>
  <si>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</si>
  <si>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</si>
  <si>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</si>
  <si>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</si>
  <si>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</si>
  <si>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</si>
  <si>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</si>
  <si>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</si>
  <si>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</si>
  <si>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</si>
  <si>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</si>
  <si>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</si>
  <si>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</si>
  <si>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</si>
  <si>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</si>
  <si>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</si>
  <si>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</si>
  <si>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</si>
  <si>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</si>
  <si>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</si>
  <si>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</si>
  <si>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</si>
  <si>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</si>
  <si>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</si>
  <si>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</si>
  <si>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</si>
  <si>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</si>
  <si>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</si>
  <si>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</si>
  <si>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</si>
  <si>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</si>
  <si>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</si>
  <si>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</si>
  <si>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</si>
  <si>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</si>
  <si>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</si>
  <si>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</si>
  <si>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</si>
  <si>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</si>
  <si>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</si>
  <si>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</si>
  <si>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</si>
  <si>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</si>
  <si>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</si>
  <si>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</si>
  <si>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</si>
  <si>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</si>
  <si>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</si>
  <si>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</si>
  <si>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</si>
  <si>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</si>
  <si>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</si>
  <si>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</si>
  <si>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</si>
  <si>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</si>
  <si>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</si>
  <si>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</si>
  <si>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</si>
  <si>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</si>
  <si>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</si>
  <si>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</si>
  <si>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</si>
  <si>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</si>
  <si>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</si>
  <si>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</si>
  <si>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</si>
  <si>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</si>
  <si>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</si>
  <si>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</si>
  <si>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</si>
  <si>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</si>
  <si>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</si>
  <si>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</si>
  <si>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</si>
  <si>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</si>
  <si>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</si>
  <si>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</si>
  <si>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</si>
  <si>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</si>
  <si>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</si>
  <si>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</si>
  <si>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</si>
  <si>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</si>
  <si>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</si>
  <si>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</si>
  <si>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</si>
  <si>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</si>
  <si>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</si>
  <si>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</si>
  <si>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</si>
  <si>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</si>
  <si>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</si>
  <si>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</si>
  <si>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</si>
  <si>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</si>
  <si>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</si>
  <si>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</si>
  <si>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</si>
  <si>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</si>
  <si>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</si>
  <si>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</si>
  <si>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</si>
  <si>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</si>
  <si>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</si>
  <si>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</si>
  <si>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</si>
  <si>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</si>
  <si>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</si>
  <si>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</si>
  <si>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</si>
  <si>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</si>
  <si>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</si>
  <si>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</si>
  <si>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</si>
  <si>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</si>
  <si>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</si>
  <si>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</si>
  <si>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</si>
  <si>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</si>
  <si>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</si>
  <si>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</si>
  <si>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</si>
  <si>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</si>
  <si>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</si>
  <si>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</si>
  <si>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</si>
  <si>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</si>
  <si>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</si>
  <si>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</si>
  <si>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</si>
  <si>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</si>
  <si>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</si>
  <si>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</si>
  <si>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</si>
  <si>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</si>
  <si>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</si>
  <si>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</si>
  <si>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</si>
  <si>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</si>
  <si>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</si>
  <si>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</si>
  <si>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</si>
  <si>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</si>
  <si>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</si>
  <si>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</si>
  <si>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</si>
  <si>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</si>
  <si>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</si>
  <si>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</si>
  <si>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</si>
  <si>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</si>
  <si>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</si>
  <si>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</si>
  <si>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</si>
  <si>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</si>
  <si>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</si>
  <si>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</si>
  <si>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</si>
  <si>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</si>
  <si>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</si>
  <si>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</si>
  <si>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</si>
  <si>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</si>
  <si>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</si>
  <si>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</si>
  <si>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</si>
  <si>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</si>
  <si>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</si>
  <si>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</si>
  <si>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</si>
  <si>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</si>
  <si>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</si>
  <si>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</si>
  <si>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</si>
  <si>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</si>
  <si>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</si>
  <si>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</si>
  <si>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</si>
  <si>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</si>
  <si>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</si>
  <si>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</si>
  <si>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</si>
  <si>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</si>
  <si>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</si>
  <si>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</si>
  <si>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</si>
  <si>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</si>
  <si>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</si>
  <si>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</si>
  <si>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</si>
  <si>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</si>
  <si>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</si>
  <si>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</si>
  <si>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</si>
  <si>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</si>
  <si>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</si>
  <si>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</si>
  <si>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</si>
  <si>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</si>
  <si>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</si>
  <si>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</si>
  <si>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</si>
  <si>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</si>
  <si>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</si>
  <si>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</si>
  <si>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</si>
  <si>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</si>
  <si>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</si>
  <si>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</si>
  <si>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</si>
  <si>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</si>
  <si>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</si>
  <si>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</si>
  <si>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</si>
  <si>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</si>
  <si>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</si>
  <si>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</si>
  <si>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</si>
  <si>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</si>
  <si>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</si>
  <si>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</si>
  <si>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</si>
  <si>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</si>
  <si>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</si>
  <si>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</si>
  <si>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</si>
  <si>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7 / 2021      الى 30 / 9 / 2021    </t>
  </si>
  <si>
    <t xml:space="preserve">تقرير بالأصول الثابتة بتاريخ 30 /  9 /   2021م </t>
  </si>
  <si>
    <t>تقرير بالإلتزامات وصافي اًلأصول بتاريخ 30 /  9 /    2021م</t>
  </si>
  <si>
    <t xml:space="preserve">تقرير إيرادات ومصروفات البرامج والأنشطة المقيدة للفترة من 1 /  7 / 2021م      الى  30 / 9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</si>
</sst>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93124C8E-AB21-4885-9969-AC185B53C230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بالبطين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(586786.72)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:18 / 1 / 1438 هـ      ترخيص رقم 517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 / 1 / 1438 هـ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البطين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0568044656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0503957459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Butain_tanmwah@hotmail.com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0568044656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N18" sqref="N18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586786.72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48" t="s">
        <v>36</v>
      </c>
      <c r="C5" s="251" t="s">
        <v>93</v>
      </c>
      <c r="D5" s="251"/>
      <c r="E5" s="251"/>
      <c r="F5" s="251"/>
      <c r="G5" s="251" t="s">
        <v>94</v>
      </c>
      <c r="H5" s="252"/>
    </row>
    <row r="6" spans="2:12" ht="31.5" customHeight="1">
      <c r="B6" s="249"/>
      <c r="C6" s="253" t="s">
        <v>95</v>
      </c>
      <c r="D6" s="254"/>
      <c r="E6" s="253" t="s">
        <v>185</v>
      </c>
      <c r="F6" s="254"/>
      <c r="G6" s="255" t="s">
        <v>94</v>
      </c>
      <c r="H6" s="257" t="s">
        <v>98</v>
      </c>
    </row>
    <row r="7" spans="2:12" ht="16.2" thickBot="1">
      <c r="B7" s="250"/>
      <c r="C7" s="145" t="s">
        <v>93</v>
      </c>
      <c r="D7" s="145" t="s">
        <v>186</v>
      </c>
      <c r="E7" s="145" t="s">
        <v>96</v>
      </c>
      <c r="F7" s="145" t="s">
        <v>97</v>
      </c>
      <c r="G7" s="256"/>
      <c r="H7" s="258"/>
      <c r="I7" s="80"/>
      <c r="J7" s="81"/>
      <c r="K7" s="81"/>
    </row>
    <row r="8" spans="2:12" ht="21.6" thickTop="1">
      <c r="B8" s="245" t="s">
        <v>112</v>
      </c>
      <c r="C8" s="246"/>
      <c r="D8" s="246"/>
      <c r="E8" s="246"/>
      <c r="F8" s="246"/>
      <c r="G8" s="246"/>
      <c r="H8" s="247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5" t="s">
        <v>113</v>
      </c>
      <c r="C21" s="246"/>
      <c r="D21" s="246"/>
      <c r="E21" s="246"/>
      <c r="F21" s="246"/>
      <c r="G21" s="246"/>
      <c r="H21" s="247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59" t="s">
        <v>179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</row>
    <row r="4" spans="2:14" ht="14.4" thickBot="1"/>
    <row r="5" spans="2:14" ht="30.75" customHeight="1" thickTop="1">
      <c r="B5" s="262" t="s">
        <v>90</v>
      </c>
      <c r="C5" s="267" t="s">
        <v>86</v>
      </c>
      <c r="D5" s="267" t="s">
        <v>87</v>
      </c>
      <c r="E5" s="267" t="s">
        <v>88</v>
      </c>
      <c r="F5" s="267" t="s">
        <v>91</v>
      </c>
      <c r="G5" s="264" t="s">
        <v>436</v>
      </c>
      <c r="H5" s="265"/>
      <c r="I5" s="265"/>
      <c r="J5" s="265"/>
      <c r="K5" s="266"/>
      <c r="L5" s="269" t="s">
        <v>89</v>
      </c>
      <c r="M5" s="260" t="s">
        <v>441</v>
      </c>
      <c r="N5" s="260" t="s">
        <v>184</v>
      </c>
    </row>
    <row r="6" spans="2:14" ht="15" customHeight="1" thickBot="1">
      <c r="B6" s="263"/>
      <c r="C6" s="268"/>
      <c r="D6" s="268"/>
      <c r="E6" s="268"/>
      <c r="F6" s="268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0"/>
      <c r="M6" s="261"/>
      <c r="N6" s="261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G10" sqref="G10"/>
    </sheetView>
  </sheetViews>
  <sheetFormatPr defaultRowHeight="13.8"/>
  <cols>
    <col min="2" max="2" width="8.09765625" bestFit="1" customWidth="1"/>
    <col min="3" max="3" width="32.09765625" customWidth="1"/>
    <col min="7" max="7" width="9.8984375" bestFit="1" customWidth="1"/>
    <col min="13" max="13" width="1.3984375" customWidth="1"/>
  </cols>
  <sheetData>
    <row r="2" spans="2:16" ht="21.6" thickBot="1">
      <c r="C2" s="271" t="s">
        <v>178</v>
      </c>
      <c r="D2" s="271"/>
      <c r="E2" s="271"/>
      <c r="F2" s="271"/>
      <c r="G2" s="271"/>
      <c r="H2" s="271"/>
      <c r="I2" s="271"/>
      <c r="J2" s="271"/>
      <c r="K2" s="271"/>
      <c r="L2" s="271"/>
    </row>
    <row r="3" spans="2:16" ht="15.6" thickBot="1">
      <c r="B3" s="272" t="s">
        <v>188</v>
      </c>
      <c r="C3" s="277" t="s">
        <v>114</v>
      </c>
      <c r="D3" s="274" t="s">
        <v>37</v>
      </c>
      <c r="E3" s="275"/>
      <c r="F3" s="276"/>
      <c r="G3" s="274" t="s">
        <v>38</v>
      </c>
      <c r="H3" s="275"/>
      <c r="I3" s="276"/>
      <c r="J3" s="274" t="s">
        <v>39</v>
      </c>
      <c r="K3" s="275"/>
      <c r="L3" s="276"/>
      <c r="N3" s="274" t="s">
        <v>85</v>
      </c>
      <c r="O3" s="275"/>
      <c r="P3" s="276"/>
    </row>
    <row r="4" spans="2:16" ht="14.4" thickBot="1">
      <c r="B4" s="273"/>
      <c r="C4" s="278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95">
        <v>245000</v>
      </c>
      <c r="H10" s="219"/>
      <c r="I10" s="217"/>
      <c r="J10" s="219"/>
      <c r="K10" s="219"/>
      <c r="L10" s="219"/>
      <c r="N10" s="141">
        <f t="shared" si="0"/>
        <v>245000</v>
      </c>
      <c r="O10" s="141">
        <f t="shared" si="1"/>
        <v>0</v>
      </c>
      <c r="P10" s="141">
        <f t="shared" si="2"/>
        <v>245000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245000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245000</v>
      </c>
      <c r="O12" s="6">
        <f t="shared" si="1"/>
        <v>0</v>
      </c>
      <c r="P12" s="6">
        <f t="shared" si="2"/>
        <v>245000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245000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245000</v>
      </c>
      <c r="O26" s="9">
        <f t="shared" si="1"/>
        <v>0</v>
      </c>
      <c r="P26" s="9">
        <f t="shared" si="2"/>
        <v>245000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230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3.8"/>
  <cols>
    <col min="2" max="2" width="10.8984375" bestFit="1" customWidth="1"/>
    <col min="3" max="3" width="53.59765625" bestFit="1" customWidth="1"/>
    <col min="4" max="4" width="9.3984375" bestFit="1" customWidth="1"/>
    <col min="5" max="5" width="9"/>
    <col min="6" max="6" width="10.0976562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79" t="s">
        <v>443</v>
      </c>
      <c r="C2" s="279"/>
      <c r="D2" s="279"/>
      <c r="E2" s="279"/>
      <c r="F2" s="279"/>
      <c r="G2" s="279"/>
      <c r="H2" s="279"/>
      <c r="I2" s="279"/>
      <c r="J2" s="279"/>
      <c r="K2" s="279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20382.53</v>
      </c>
      <c r="E5" s="223">
        <f>E6</f>
        <v>2544.75</v>
      </c>
      <c r="F5" s="224">
        <f>F210</f>
        <v>17837.78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2544.75</v>
      </c>
      <c r="E6" s="226">
        <f>E7+E38+E134+E190</f>
        <v>2544.75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562.22</v>
      </c>
      <c r="E38" s="226">
        <f>E39+E49+E88+E118</f>
        <v>562.22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562.22</v>
      </c>
      <c r="E88" s="226">
        <f>SUM(E89:E93,E97:E100,E109,E113)</f>
        <v>562.22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344.87</v>
      </c>
      <c r="E89" s="226">
        <v>344.87</v>
      </c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217.35</v>
      </c>
      <c r="E91" s="226">
        <v>217.35</v>
      </c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1982.5300000000002</v>
      </c>
      <c r="E134" s="226">
        <f>SUM(E135,E137,E144,E150,E155,E157,E159,E161,E163,E165,E167,E169,E171,E183)</f>
        <v>1982.5300000000002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741.82</v>
      </c>
      <c r="E155" s="226">
        <f>E156</f>
        <v>741.82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741.82</v>
      </c>
      <c r="E156" s="226">
        <v>741.82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134.01</v>
      </c>
      <c r="E163" s="226">
        <f>E164</f>
        <v>134.01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134.01</v>
      </c>
      <c r="E164" s="226">
        <v>134.01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719.84</v>
      </c>
      <c r="E165" s="226">
        <f>E166</f>
        <v>719.84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719.84</v>
      </c>
      <c r="E166" s="226">
        <v>719.84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313.92</v>
      </c>
      <c r="E167" s="226">
        <f>E168</f>
        <v>313.92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313.92</v>
      </c>
      <c r="E168" s="226">
        <v>313.92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72.94</v>
      </c>
      <c r="E169" s="226">
        <f>E170</f>
        <v>72.94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72.94</v>
      </c>
      <c r="E170" s="226">
        <v>72.94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17837.78</v>
      </c>
      <c r="E210" s="228"/>
      <c r="F210" s="227">
        <f>SUM(F211,F249)</f>
        <v>17837.78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17837.78</v>
      </c>
      <c r="E211" s="232"/>
      <c r="F211" s="227">
        <f>SUM(F212,F214,F223,F232,F238)</f>
        <v>17837.78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17837.78</v>
      </c>
      <c r="E238" s="232"/>
      <c r="F238" s="227">
        <f>SUM(F239:F248)</f>
        <v>17837.78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17837.78</v>
      </c>
      <c r="E244" s="232"/>
      <c r="F244" s="227">
        <v>17837.78</v>
      </c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20382.53</v>
      </c>
      <c r="E293" s="243">
        <f>E5</f>
        <v>2544.75</v>
      </c>
      <c r="F293" s="243">
        <f>F210</f>
        <v>17837.78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E16" sqref="E16"/>
    </sheetView>
  </sheetViews>
  <sheetFormatPr defaultRowHeight="13.8"/>
  <cols>
    <col min="3" max="3" width="44.3984375" customWidth="1"/>
    <col min="4" max="4" width="9.8984375" bestFit="1" customWidth="1"/>
    <col min="6" max="6" width="17.59765625" customWidth="1"/>
  </cols>
  <sheetData>
    <row r="2" spans="2:6" ht="21">
      <c r="B2" s="282" t="s">
        <v>444</v>
      </c>
      <c r="C2" s="282"/>
      <c r="D2" s="282"/>
      <c r="E2" s="282"/>
      <c r="F2" s="282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3">
        <v>535688.04</v>
      </c>
      <c r="E7" s="204">
        <v>309088.03999999998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03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535688.04</v>
      </c>
      <c r="E15" s="161">
        <f>SUM(E7:E14)</f>
        <v>309088.03999999998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4">
        <v>57868.46</v>
      </c>
      <c r="E17" s="211">
        <v>57868.46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57868.46</v>
      </c>
      <c r="E22" s="161">
        <f>SUM(E17:E21)</f>
        <v>57868.46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0" t="s">
        <v>425</v>
      </c>
      <c r="C33" s="281"/>
      <c r="D33" s="166">
        <f>D15+D22+D31</f>
        <v>593556.5</v>
      </c>
      <c r="E33" s="166">
        <f>E15+E22+E31</f>
        <v>366956.5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G25" sqref="G25"/>
    </sheetView>
  </sheetViews>
  <sheetFormatPr defaultRowHeight="13.8"/>
  <cols>
    <col min="3" max="3" width="8.09765625" bestFit="1" customWidth="1"/>
    <col min="4" max="4" width="33.3984375" customWidth="1"/>
    <col min="5" max="5" width="9.59765625" bestFit="1" customWidth="1"/>
    <col min="6" max="6" width="12.3984375" bestFit="1" customWidth="1"/>
    <col min="7" max="7" width="23.3984375" customWidth="1"/>
  </cols>
  <sheetData>
    <row r="2" spans="3:7" ht="21">
      <c r="C2" s="282" t="s">
        <v>445</v>
      </c>
      <c r="D2" s="282"/>
      <c r="E2" s="282"/>
      <c r="F2" s="282"/>
      <c r="G2" s="282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158"/>
      <c r="F10" s="159"/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10">
        <f>F19+'تقرير المصروفات '!E134</f>
        <v>6769.7800000000007</v>
      </c>
      <c r="F19" s="211">
        <v>4787.25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6769.7800000000007</v>
      </c>
      <c r="F22" s="161">
        <f>SUM(F15:F21)</f>
        <v>4787.25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03">
        <f>F25+'تقرير الايرادات والتبرعات '!G12+'تقرير الايرادات والتبرعات '!H12-'تقرير المصروفات '!F211</f>
        <v>399837.22</v>
      </c>
      <c r="F25" s="204">
        <v>172675</v>
      </c>
      <c r="G25" s="160"/>
    </row>
    <row r="26" spans="3:7" ht="15.6">
      <c r="C26" s="207">
        <v>23102</v>
      </c>
      <c r="D26" s="208" t="s">
        <v>442</v>
      </c>
      <c r="E26" s="203">
        <f>F26+'تقرير الايرادات والتبرعات '!D19+'تقرير الايرادات والتبرعات '!E19-'تقرير المصروفات '!F249-'تقرير المصروفات '!E6</f>
        <v>186949.5</v>
      </c>
      <c r="F26" s="204">
        <v>189494.25</v>
      </c>
      <c r="G26" s="160"/>
    </row>
    <row r="27" spans="3:7" ht="16.2" thickBot="1">
      <c r="C27" s="207">
        <v>23103</v>
      </c>
      <c r="D27" s="208" t="s">
        <v>81</v>
      </c>
      <c r="E27" s="203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586786.72</v>
      </c>
      <c r="F28" s="164">
        <f>SUM(F25:F27)</f>
        <v>362169.25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0" t="s">
        <v>433</v>
      </c>
      <c r="D30" s="281"/>
      <c r="E30" s="166">
        <f>E13+E22+E28</f>
        <v>593556.5</v>
      </c>
      <c r="F30" s="166">
        <f>F13+F22+F28</f>
        <v>366956.5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3" t="s">
        <v>176</v>
      </c>
      <c r="C3" s="283"/>
      <c r="D3" s="283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29" zoomScale="80" zoomScaleNormal="80" workbookViewId="0">
      <selection activeCell="H40" sqref="H40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2" t="s">
        <v>446</v>
      </c>
      <c r="C2" s="292"/>
      <c r="D2" s="292"/>
      <c r="E2" s="292"/>
      <c r="F2" s="292"/>
      <c r="G2" s="292"/>
      <c r="H2" s="292"/>
      <c r="I2" s="292"/>
      <c r="J2" s="292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6" t="s">
        <v>434</v>
      </c>
      <c r="C5" s="287"/>
      <c r="D5" s="288"/>
      <c r="F5" s="289" t="s">
        <v>435</v>
      </c>
      <c r="G5" s="290"/>
      <c r="H5" s="291"/>
      <c r="J5" s="284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5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17837.78</v>
      </c>
      <c r="E32" s="117"/>
      <c r="F32" s="123">
        <v>31105</v>
      </c>
      <c r="G32" s="126" t="s">
        <v>142</v>
      </c>
      <c r="H32" s="175">
        <f>'تقرير الايرادات والتبرعات '!G10</f>
        <v>245000</v>
      </c>
      <c r="J32" s="140">
        <f t="shared" si="0"/>
        <v>227162.22</v>
      </c>
      <c r="K32" s="244">
        <f>SUM(H33:H42)</f>
        <v>245000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>
        <v>70000</v>
      </c>
      <c r="J34" s="140">
        <f t="shared" si="0"/>
        <v>70000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17837.78</v>
      </c>
      <c r="E38" s="117"/>
      <c r="F38" s="124">
        <v>31105006</v>
      </c>
      <c r="G38" s="125" t="s">
        <v>154</v>
      </c>
      <c r="H38" s="175">
        <v>165000</v>
      </c>
      <c r="J38" s="140">
        <f t="shared" si="0"/>
        <v>147162.22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>
        <v>10000</v>
      </c>
      <c r="J39" s="140">
        <f t="shared" si="0"/>
        <v>10000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17837.78</v>
      </c>
      <c r="E48" s="119"/>
      <c r="F48" s="128"/>
      <c r="G48" s="50" t="s">
        <v>42</v>
      </c>
      <c r="H48" s="177">
        <f>H7+H8+H17+H26+H32+H43</f>
        <v>245000</v>
      </c>
      <c r="J48" s="51">
        <f>H48-D48</f>
        <v>227162.22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172675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399837.22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2022-05-07T14:42:30Z</dcterms:modified>
</cp:coreProperties>
</file>